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525" yWindow="975" windowWidth="10515" windowHeight="856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D33" i="1" l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4" i="1"/>
  <c r="F13" i="1"/>
  <c r="E12" i="1"/>
  <c r="D12" i="1"/>
  <c r="I11" i="1"/>
  <c r="G11" i="1"/>
  <c r="F11" i="1"/>
  <c r="D11" i="1"/>
  <c r="C11" i="1"/>
  <c r="I10" i="1"/>
  <c r="D10" i="1"/>
  <c r="C10" i="1"/>
  <c r="D16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<sst xmlns="http://schemas.openxmlformats.org/spreadsheetml/2006/main" count="42" uniqueCount="37">
  <si>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</si>
  <si>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</si>
  <si>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</si>
  <si>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</si>
  <si>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</si>
  <si>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</si>
  <si>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</si>
  <si>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</si>
  <si>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</si>
  <si>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</si>
  <si>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</si>
  <si>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</si>
  <si>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</si>
  <si>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</si>
  <si>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</si>
  <si>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</si>
  <si>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</si>
  <si>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</si>
  <si>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</si>
  <si>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</si>
  <si>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</si>
  <si>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</si>
  <si>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</si>
  <si>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</si>
  <si>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</si>
  <si>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</si>
  <si>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</si>
  <si>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</si>
  <si>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</si>
  <si>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</si>
  <si>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</si>
  <si>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</si>
  <si>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</si>
  <si>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</si>
  <si>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</si>
  <si>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</si>
  <si>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апрель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</si>
</sst>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27" fillId="2" borderId="3" xfId="0" applyNumberFormat="1" applyFont="1" applyFill="1" applyBorder="1" applyAlignment="1">
      <alignment horizontal="center" vertical="center" wrapText="1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1/&#1040;&#1082;&#1090;.%20&#1086;&#1073;&#1098;&#1077;&#1084;&#1099;%20&#1076;&#1083;&#1103;%20&#1088;&#1072;&#1073;&#1086;&#1090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ЭТПЗ"/>
      <sheetName val="НЫТВА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План Июнь"/>
      <sheetName val="Лист5"/>
    </sheetNames>
    <sheetDataSet>
      <sheetData sheetId="0"/>
      <sheetData sheetId="1"/>
      <sheetData sheetId="2">
        <row r="53">
          <cell r="H53">
            <v>22785.424999999999</v>
          </cell>
        </row>
        <row r="54">
          <cell r="H54">
            <v>21.817</v>
          </cell>
        </row>
        <row r="55">
          <cell r="H55">
            <v>992.73800000000006</v>
          </cell>
        </row>
        <row r="56">
          <cell r="H56">
            <v>1.1140000000000001</v>
          </cell>
        </row>
        <row r="79">
          <cell r="H79">
            <v>0.32500000000000001</v>
          </cell>
        </row>
      </sheetData>
      <sheetData sheetId="3">
        <row r="68">
          <cell r="H68">
            <v>1608.375</v>
          </cell>
        </row>
        <row r="69">
          <cell r="H69">
            <v>951.92200000000003</v>
          </cell>
        </row>
        <row r="74">
          <cell r="H74">
            <v>2.1970000000000001</v>
          </cell>
        </row>
      </sheetData>
      <sheetData sheetId="4">
        <row r="74">
          <cell r="H74">
            <v>5109.0259999999998</v>
          </cell>
        </row>
        <row r="75">
          <cell r="H75">
            <v>7261.9139999999998</v>
          </cell>
        </row>
        <row r="76">
          <cell r="H76">
            <v>1216.441</v>
          </cell>
        </row>
        <row r="77">
          <cell r="H77">
            <v>22.78</v>
          </cell>
        </row>
        <row r="80">
          <cell r="H80">
            <v>12.773</v>
          </cell>
        </row>
      </sheetData>
      <sheetData sheetId="5">
        <row r="69">
          <cell r="H69">
            <v>294.18299999999999</v>
          </cell>
        </row>
        <row r="70">
          <cell r="H70">
            <v>457.745</v>
          </cell>
        </row>
      </sheetData>
      <sheetData sheetId="6">
        <row r="65">
          <cell r="H65">
            <v>23641.962</v>
          </cell>
        </row>
        <row r="66">
          <cell r="H66">
            <v>12220.891</v>
          </cell>
        </row>
        <row r="67">
          <cell r="H67">
            <v>2916.2429999999999</v>
          </cell>
        </row>
        <row r="68">
          <cell r="H68">
            <v>7.8570000000000002</v>
          </cell>
        </row>
        <row r="70">
          <cell r="H70">
            <v>1.9379999999999999</v>
          </cell>
        </row>
        <row r="71">
          <cell r="H71">
            <v>1.875</v>
          </cell>
        </row>
        <row r="72">
          <cell r="H72">
            <v>5.1909999999999998</v>
          </cell>
        </row>
        <row r="118">
          <cell r="H118">
            <v>15.291</v>
          </cell>
        </row>
        <row r="128">
          <cell r="H128">
            <v>1033.9760000000001</v>
          </cell>
        </row>
        <row r="140">
          <cell r="H140">
            <v>27.193000000000001</v>
          </cell>
        </row>
      </sheetData>
      <sheetData sheetId="7"/>
      <sheetData sheetId="8">
        <row r="68">
          <cell r="H68">
            <v>68569.421000000002</v>
          </cell>
        </row>
        <row r="73">
          <cell r="H73">
            <v>99.495999999999995</v>
          </cell>
        </row>
      </sheetData>
      <sheetData sheetId="9">
        <row r="69">
          <cell r="H69">
            <v>22976.059000000001</v>
          </cell>
        </row>
        <row r="75">
          <cell r="H75">
            <v>36.256999999999998</v>
          </cell>
        </row>
      </sheetData>
      <sheetData sheetId="10">
        <row r="68">
          <cell r="H68">
            <v>4574.2650000000003</v>
          </cell>
        </row>
      </sheetData>
      <sheetData sheetId="11">
        <row r="67">
          <cell r="H67">
            <v>20368.196</v>
          </cell>
        </row>
        <row r="72">
          <cell r="H72">
            <v>30.611000000000001</v>
          </cell>
        </row>
        <row r="94">
          <cell r="H94">
            <v>38.478999999999999</v>
          </cell>
        </row>
        <row r="95">
          <cell r="H95">
            <v>14.215999999999999</v>
          </cell>
        </row>
      </sheetData>
      <sheetData sheetId="12">
        <row r="69">
          <cell r="H69">
            <v>38901.843000000001</v>
          </cell>
        </row>
        <row r="70">
          <cell r="H70">
            <v>1022.924</v>
          </cell>
        </row>
        <row r="71">
          <cell r="H71">
            <v>148.33500000000001</v>
          </cell>
        </row>
        <row r="72">
          <cell r="H72">
            <v>583.80600000000004</v>
          </cell>
        </row>
        <row r="73">
          <cell r="H73">
            <v>496.68200000000002</v>
          </cell>
        </row>
        <row r="75">
          <cell r="H75">
            <v>26.085000000000001</v>
          </cell>
        </row>
        <row r="76">
          <cell r="H76">
            <v>66.066999999999993</v>
          </cell>
        </row>
      </sheetData>
      <sheetData sheetId="13">
        <row r="69">
          <cell r="H69">
            <v>200.56800000000001</v>
          </cell>
        </row>
        <row r="74">
          <cell r="H74">
            <v>0.41</v>
          </cell>
        </row>
      </sheetData>
      <sheetData sheetId="14">
        <row r="68">
          <cell r="H68">
            <v>637.11699999999996</v>
          </cell>
        </row>
        <row r="75">
          <cell r="H75">
            <v>1.216</v>
          </cell>
        </row>
      </sheetData>
      <sheetData sheetId="15"/>
      <sheetData sheetId="16"/>
      <sheetData sheetId="17">
        <row r="68">
          <cell r="H68">
            <v>177.57499999999999</v>
          </cell>
        </row>
      </sheetData>
      <sheetData sheetId="18">
        <row r="68">
          <cell r="H68">
            <v>2411.2939999999999</v>
          </cell>
        </row>
      </sheetData>
      <sheetData sheetId="19">
        <row r="68">
          <cell r="H68">
            <v>836.15800000000002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F10" sqref="F10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9">
        <f>SUM(C9:G9)</f>
        <v>16170.458000000001</v>
      </c>
      <c r="C9" s="105">
        <f>C10+C11</f>
        <v>8213.8359999999993</v>
      </c>
      <c r="D9" s="105">
        <f t="shared" ref="D9:H9" si="0">D10+D11</f>
        <v>6717.4009999999998</v>
      </c>
      <c r="E9" s="105"/>
      <c r="F9" s="105">
        <f t="shared" si="0"/>
        <v>1216.441</v>
      </c>
      <c r="G9" s="105">
        <f t="shared" si="0"/>
        <v>22.78</v>
      </c>
      <c r="H9" s="105">
        <f t="shared" si="0"/>
        <v>0</v>
      </c>
      <c r="I9" s="105">
        <f>I10+I11</f>
        <v>14.969999999999999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10">
        <f>SUM(C10:G10)</f>
        <v>2560.297</v>
      </c>
      <c r="C10" s="114">
        <f>[1]Аксион!$H$69</f>
        <v>951.92200000000003</v>
      </c>
      <c r="D10" s="114">
        <f>[1]Аксион!$H$68</f>
        <v>1608.375</v>
      </c>
      <c r="E10" s="115"/>
      <c r="F10" s="115"/>
      <c r="G10" s="115"/>
      <c r="H10" s="88">
        <f t="shared" ref="H10:H21" si="1">SUM(J10:M10)</f>
        <v>0</v>
      </c>
      <c r="I10" s="116">
        <f>[1]Аксион!$H$74</f>
        <v>2.1970000000000001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10">
        <f t="shared" ref="B11:B24" si="2">SUM(C11:G11)</f>
        <v>13610.161</v>
      </c>
      <c r="C11" s="88">
        <f>[1]Ижсталь!$H$75</f>
        <v>7261.9139999999998</v>
      </c>
      <c r="D11" s="88">
        <f>[1]Ижсталь!$H$74</f>
        <v>5109.0259999999998</v>
      </c>
      <c r="E11" s="88"/>
      <c r="F11" s="88">
        <f>[1]Ижсталь!$H$76</f>
        <v>1216.441</v>
      </c>
      <c r="G11" s="88">
        <f>[1]Ижсталь!$H$77</f>
        <v>22.78</v>
      </c>
      <c r="H11" s="88">
        <f t="shared" si="1"/>
        <v>0</v>
      </c>
      <c r="I11" s="88">
        <f>[1]Ижсталь!$H$80</f>
        <v>12.773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1">
        <f>SUM(C12:G12)</f>
        <v>751.928</v>
      </c>
      <c r="C12" s="92"/>
      <c r="D12" s="92">
        <f>[1]ЮУНК!$H$69</f>
        <v>294.18299999999999</v>
      </c>
      <c r="E12" s="92">
        <f>[1]ЮУНК!$H$70</f>
        <v>457.745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1">
        <f t="shared" si="2"/>
        <v>15.291</v>
      </c>
      <c r="C13" s="92"/>
      <c r="D13" s="95"/>
      <c r="E13" s="95"/>
      <c r="F13" s="95">
        <f>[1]Междуреч!$H$118</f>
        <v>15.291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1">
        <f t="shared" si="2"/>
        <v>1033.9760000000001</v>
      </c>
      <c r="C14" s="92"/>
      <c r="D14" s="95">
        <f>[1]Междуреч!$H$128</f>
        <v>1033.9760000000001</v>
      </c>
      <c r="E14" s="95"/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1">
        <f>SUM(B16:B17)</f>
        <v>92370.514999999999</v>
      </c>
      <c r="C15" s="95"/>
      <c r="D15" s="95">
        <f>D16+D17</f>
        <v>91354.846000000005</v>
      </c>
      <c r="E15" s="95">
        <f>E16+E17</f>
        <v>21.817</v>
      </c>
      <c r="F15" s="95">
        <f t="shared" ref="F15" si="3">F16+F17</f>
        <v>992.73800000000006</v>
      </c>
      <c r="G15" s="95">
        <f>G16+G17</f>
        <v>1.1140000000000001</v>
      </c>
      <c r="H15" s="88">
        <f t="shared" si="1"/>
        <v>99.495999999999995</v>
      </c>
      <c r="I15" s="95"/>
      <c r="J15" s="99">
        <f>J16+J17</f>
        <v>99.495999999999995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1">
        <f>SUM(C16:G16)</f>
        <v>68569.421000000002</v>
      </c>
      <c r="C16" s="92"/>
      <c r="D16" s="92">
        <f>[1]БЗФ!$H$68</f>
        <v>68569.421000000002</v>
      </c>
      <c r="E16" s="92"/>
      <c r="F16" s="92"/>
      <c r="G16" s="92"/>
      <c r="H16" s="88">
        <f t="shared" si="1"/>
        <v>99.495999999999995</v>
      </c>
      <c r="I16" s="92"/>
      <c r="J16" s="99">
        <f>[1]БЗФ!$H$73</f>
        <v>99.495999999999995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1">
        <f>D17+E17+F17+G17</f>
        <v>23801.094000000001</v>
      </c>
      <c r="C17" s="92"/>
      <c r="D17" s="92">
        <f>'[1]Кор-ГОК'!$H$53</f>
        <v>22785.424999999999</v>
      </c>
      <c r="E17" s="92">
        <f>'[1]Кор-ГОК'!$H$54</f>
        <v>21.817</v>
      </c>
      <c r="F17" s="92">
        <f>'[1]Кор-ГОК'!$H$55</f>
        <v>992.73800000000006</v>
      </c>
      <c r="G17" s="92">
        <f>'[1]Кор-ГОК'!$H$56</f>
        <v>1.1140000000000001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1">
        <f>SUM(C18:G18)</f>
        <v>0.32500000000000001</v>
      </c>
      <c r="C18" s="92"/>
      <c r="D18" s="92"/>
      <c r="E18" s="92">
        <f>'[1]Кор-ГОК'!$H$79</f>
        <v>0.32500000000000001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1">
        <f>SUM(C19:G19)</f>
        <v>22976.059000000001</v>
      </c>
      <c r="C19" s="92"/>
      <c r="D19" s="92">
        <f>[1]БМК!$H$69</f>
        <v>22976.059000000001</v>
      </c>
      <c r="E19" s="92"/>
      <c r="F19" s="92"/>
      <c r="G19" s="92"/>
      <c r="H19" s="88">
        <f t="shared" si="1"/>
        <v>36.256999999999998</v>
      </c>
      <c r="I19" s="92"/>
      <c r="J19" s="92">
        <f>[1]БМК!$H$75</f>
        <v>36.256999999999998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1">
        <f>SUM(C20:G20)</f>
        <v>21205.881000000001</v>
      </c>
      <c r="C20" s="92"/>
      <c r="D20" s="92">
        <f>D21+D22+D23</f>
        <v>20368.196</v>
      </c>
      <c r="E20" s="92">
        <f>E21+E22+E23</f>
        <v>837.68499999999995</v>
      </c>
      <c r="F20" s="92"/>
      <c r="G20" s="92"/>
      <c r="H20" s="88">
        <f t="shared" si="1"/>
        <v>32.237000000000002</v>
      </c>
      <c r="I20" s="92"/>
      <c r="J20" s="92">
        <f>J21+J23+J22</f>
        <v>30.611000000000001</v>
      </c>
      <c r="K20" s="93">
        <f>K21+K22+K23</f>
        <v>1.6259999999999999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1">
        <f>SUM(C21:G21)</f>
        <v>20368.196</v>
      </c>
      <c r="C21" s="92"/>
      <c r="D21" s="92">
        <f>'[1]ЯкутУ+'!$H$67</f>
        <v>20368.196</v>
      </c>
      <c r="E21" s="92"/>
      <c r="F21" s="92"/>
      <c r="G21" s="92"/>
      <c r="H21" s="88">
        <f t="shared" si="1"/>
        <v>30.611000000000001</v>
      </c>
      <c r="I21" s="92"/>
      <c r="J21" s="92">
        <f>'[1]ЯкутУ+'!$H$72</f>
        <v>30.611000000000001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1">
        <f>SUM(C22:G22)</f>
        <v>637.11699999999996</v>
      </c>
      <c r="C22" s="92"/>
      <c r="D22" s="104"/>
      <c r="E22" s="92">
        <f>[1]ТП_Посьет!$H$68</f>
        <v>637.11699999999996</v>
      </c>
      <c r="F22" s="92"/>
      <c r="G22" s="92"/>
      <c r="H22" s="88"/>
      <c r="I22" s="92"/>
      <c r="J22" s="103"/>
      <c r="K22" s="92">
        <f>[1]ТП_Посьет!$H$75</f>
        <v>1.216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1">
        <f t="shared" si="2"/>
        <v>200.56800000000001</v>
      </c>
      <c r="C23" s="92"/>
      <c r="D23" s="104"/>
      <c r="E23" s="92">
        <f>[1]МТП_Ванино!$H$69</f>
        <v>200.56800000000001</v>
      </c>
      <c r="F23" s="92"/>
      <c r="G23" s="92"/>
      <c r="H23" s="88">
        <f t="shared" ref="H23:H33" si="5">SUM(J23:M23)</f>
        <v>0.41</v>
      </c>
      <c r="I23" s="92"/>
      <c r="J23" s="103"/>
      <c r="K23" s="92">
        <f>[1]МТП_Ванино!$H$74</f>
        <v>0.41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1">
        <f t="shared" si="2"/>
        <v>52.695</v>
      </c>
      <c r="C24" s="92"/>
      <c r="D24" s="92"/>
      <c r="E24" s="92"/>
      <c r="F24" s="92">
        <f>'[1]ЯкутУ+'!$H$94</f>
        <v>38.478999999999999</v>
      </c>
      <c r="G24" s="92">
        <f>'[1]ЯкутУ+'!$H$95</f>
        <v>14.215999999999999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2">
        <f>SUM(C25:G25)</f>
        <v>38795.957000000002</v>
      </c>
      <c r="C25" s="92"/>
      <c r="D25" s="92">
        <f>SUM(D26:D26)</f>
        <v>23643.899999999998</v>
      </c>
      <c r="E25" s="92">
        <f>SUM(E26:E26)</f>
        <v>12222.766</v>
      </c>
      <c r="F25" s="92">
        <f>SUM(F26:F26)</f>
        <v>2921.4339999999997</v>
      </c>
      <c r="G25" s="92">
        <f>SUM(G26:G26)</f>
        <v>7.8570000000000002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3">
        <f>SUM(C26:G26)</f>
        <v>38795.957000000002</v>
      </c>
      <c r="C26" s="84"/>
      <c r="D26" s="88">
        <f>[1]Междуреч!$H$65+[1]Междуреч!$H$70</f>
        <v>23643.899999999998</v>
      </c>
      <c r="E26" s="88">
        <f>[1]Междуреч!$H$66+[1]Междуреч!$H$71</f>
        <v>12222.766</v>
      </c>
      <c r="F26" s="88">
        <f>[1]Междуреч!$H$67+[1]Междуреч!$H$72</f>
        <v>2921.4339999999997</v>
      </c>
      <c r="G26" s="88">
        <f>[1]Междуреч!$H$68</f>
        <v>7.8570000000000002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1">
        <f>SUM(C27:G27)</f>
        <v>45727.854999999996</v>
      </c>
      <c r="C27" s="92">
        <f>SUM(C28:C29)</f>
        <v>1022.924</v>
      </c>
      <c r="D27" s="92">
        <f>SUM(D28:D29)</f>
        <v>44059.913999999997</v>
      </c>
      <c r="E27" s="92">
        <f>SUM(E28:E29)</f>
        <v>496.68200000000002</v>
      </c>
      <c r="F27" s="92">
        <f>SUM(F28:F29)</f>
        <v>148.33500000000001</v>
      </c>
      <c r="G27" s="92">
        <f>SUM(G28:G29)</f>
        <v>0</v>
      </c>
      <c r="H27" s="88">
        <f t="shared" si="5"/>
        <v>26.085000000000001</v>
      </c>
      <c r="I27" s="92">
        <f>I28+I29</f>
        <v>66.066999999999993</v>
      </c>
      <c r="J27" s="92">
        <f>J28+J29</f>
        <v>26.085000000000001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1">
        <f t="shared" ref="B28:B33" si="6">SUM(C28:G28)</f>
        <v>4574.2650000000003</v>
      </c>
      <c r="C28" s="88"/>
      <c r="D28" s="88">
        <f>[1]УралКУЗ!$H$68</f>
        <v>4574.2650000000003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1">
        <f t="shared" si="6"/>
        <v>41153.589999999997</v>
      </c>
      <c r="C29" s="88">
        <f>[1]ЧМК!$H$70</f>
        <v>1022.924</v>
      </c>
      <c r="D29" s="108">
        <f>[1]ЧМК!$H$69+[1]ЧМК!$H$72</f>
        <v>39485.648999999998</v>
      </c>
      <c r="E29" s="88">
        <f>[1]ЧМК!$H$73</f>
        <v>496.68200000000002</v>
      </c>
      <c r="F29" s="88">
        <f>[1]ЧМК!$H$71</f>
        <v>148.33500000000001</v>
      </c>
      <c r="G29" s="88"/>
      <c r="H29" s="88">
        <f t="shared" si="5"/>
        <v>26.085000000000001</v>
      </c>
      <c r="I29" s="88">
        <f>[1]ЧМК!$H$76</f>
        <v>66.066999999999993</v>
      </c>
      <c r="J29" s="88">
        <f>[1]ЧМК!$H$75</f>
        <v>26.085000000000001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1">
        <f t="shared" si="6"/>
        <v>177.57499999999999</v>
      </c>
      <c r="C30" s="88"/>
      <c r="D30" s="92">
        <f>[1]ЭТПЗ!$H$68</f>
        <v>177.57499999999999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1">
        <f t="shared" si="6"/>
        <v>2411.2939999999999</v>
      </c>
      <c r="C31" s="88"/>
      <c r="D31" s="92">
        <f>[1]НЫТВА!$H$68</f>
        <v>2411.2939999999999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1">
        <f t="shared" si="6"/>
        <v>836.15800000000002</v>
      </c>
      <c r="C32" s="88"/>
      <c r="D32" s="92">
        <f>[1]Вяртсиль!$H$68</f>
        <v>836.15800000000002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1">
        <f t="shared" si="6"/>
        <v>27.193000000000001</v>
      </c>
      <c r="C33" s="88"/>
      <c r="D33" s="92">
        <f>[1]Междуреч!$H$140</f>
        <v>27.193000000000001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242553.16000000021</v>
      </c>
      <c r="C34" s="93">
        <f>C9+C27</f>
        <v>9236.7599999999984</v>
      </c>
      <c r="D34" s="93">
        <f>D9+D12+D14+D16+D19+D20+D25+D27+D17+D30+D31+D32+D33</f>
        <v>213900.69499999998</v>
      </c>
      <c r="E34" s="93">
        <f>E12+E25+E27+E20+E15+E29</f>
        <v>14533.377</v>
      </c>
      <c r="F34" s="93">
        <f>F9+F13+F24+F25+F15+F27</f>
        <v>5332.7179999999998</v>
      </c>
      <c r="G34" s="93">
        <f>G13+G24+G25+G15+G11</f>
        <v>45.966999999999999</v>
      </c>
      <c r="H34" s="93">
        <f>H9+H12+H13+H14+H16+H19+H21+H24+H25+H27+H30</f>
        <v>192.44899999999998</v>
      </c>
      <c r="I34" s="93">
        <f>I9+I27</f>
        <v>81.036999999999992</v>
      </c>
      <c r="J34" s="93">
        <f>J16+J19+J21+J25+J27+J30</f>
        <v>192.44899999999998</v>
      </c>
      <c r="K34" s="93">
        <f>K20</f>
        <v>1.6259999999999999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2021-05-18T06:43:13Z</dcterms:modified>
</cp:coreProperties>
</file>